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1. Tus datos" state="visible" r:id="rId4"/>
    <sheet sheetId="2" name="2. Previsión 12 meses" state="visible" r:id="rId5"/>
    <sheet sheetId="3" name="3. Cómo leer" state="visible" r:id="rId6"/>
    <sheet sheetId="4" name="4. Acerca de Fyzon" state="visible" r:id="rId7"/>
  </sheets>
  <calcPr calcId="171027"/>
</workbook>
</file>

<file path=xl/sharedStrings.xml><?xml version="1.0" encoding="utf-8"?>
<sst xmlns="http://schemas.openxmlformats.org/spreadsheetml/2006/main" count="95" uniqueCount="95">
  <si>
    <t>Tus datos del negocio · rellena las celdas amarillas</t>
  </si>
  <si>
    <t>Resultados clave · en vivo</t>
  </si>
  <si>
    <t>Las celdas amarillas son las únicas editables. Todo lo demás se calcula solo en la hoja 2 — Previsión.</t>
  </si>
  <si>
    <t>Cifras calculadas a partir de las celdas amarillas. Cambian solas mientras rellenas.</t>
  </si>
  <si>
    <t>Métrica</t>
  </si>
  <si>
    <t>Valor</t>
  </si>
  <si>
    <t>Cómo extraerlo de tu negocio</t>
  </si>
  <si>
    <t>MES VALLE DE CAJA · escenario base</t>
  </si>
  <si>
    <t>— BLOQUE 1: Tu negocio recurrente actual</t>
  </si>
  <si>
    <t>Facturación mensual base actual (€)</t>
  </si>
  <si>
    <t>Media de los últimos 3-6 meses según Holded / tu ERP. NO incluyas ingresos puntuales atípicos.</t>
  </si>
  <si>
    <t>Coste operativo fijo mensual (€)</t>
  </si>
  <si>
    <t>Nóminas + alquileres + software recurrente + servicios fijos. Lo que pagas pase lo que pase.</t>
  </si>
  <si>
    <t>RESULTADO NETO DEL AÑO · caja final menos caja inicial</t>
  </si>
  <si>
    <t>Caja inicial disponible (€)</t>
  </si>
  <si>
    <t>Saldo en bancos + cuentas a la vista. Punto de partida del mes próximo.</t>
  </si>
  <si>
    <t>Churn mensual (%) sobre cartera recurrente</t>
  </si>
  <si>
    <t>Bajas mensuales / cartera media de los últimos 12 meses × 100. Si no lo sabes, usa 2-5%.</t>
  </si>
  <si>
    <t>¿Tu operación gana o pierde dinero neto al año? La pregunta existencial que casi nadie se hace con esta claridad.</t>
  </si>
  <si>
    <t>Crecimiento orgánico mensual esperado (%)</t>
  </si>
  <si>
    <t>Tu estimación realista del crecimiento del recurrente sin contar pipeline nuevo, en el escenario base.</t>
  </si>
  <si>
    <t>CAJA FINAL EN BANCO · MES +12 · escenario base · cifra clave</t>
  </si>
  <si>
    <t>— BLOQUE 2: Pipeline comercial nuevo</t>
  </si>
  <si>
    <t>La cifra más importante. Si te gusta, sigues. Si no, esta plantilla te dice dónde mover ANTES de que llegue el mes 12.</t>
  </si>
  <si>
    <t>Pipeline cualificado total abierto (€)</t>
  </si>
  <si>
    <t>Suma de todos los deals abiertos en tu CRM con estado "calificado" o equivalente. Sin filtrar.</t>
  </si>
  <si>
    <t>AGUANTAS EL ESCENARIO PESIMISTA</t>
  </si>
  <si>
    <t>% cierre histórico sobre pipeline cualificado</t>
  </si>
  <si>
    <t>Win rate de los últimos 12 meses: cerrados / (cerrados + perdidos) × 100. Mira en tu CRM.</t>
  </si>
  <si>
    <t>Días medios de cierre por deal (sales cycle)</t>
  </si>
  <si>
    <t>Tiempo medio desde lead cualificado a contrato firmado. CRM o estimación del director comercial.</t>
  </si>
  <si>
    <t>Verde = puedes invertir en crecimiento con tranquilidad. Rojo = tienes meses para reaccionar antes de que pase.</t>
  </si>
  <si>
    <t>DSO actual (días desde factura a cobro)</t>
  </si>
  <si>
    <t>(Cuentas a cobrar / facturación mensual) × 30. Si pides anticipos baja a 10-20; si financias propio sube a 60-90.</t>
  </si>
  <si>
    <t>CAJA EXTRA AL AÑO SI BAJAS DSO A 30 DÍAS</t>
  </si>
  <si>
    <t>— BLOQUE 3: Multiplicadores escenarios (editables)</t>
  </si>
  <si>
    <t>Cuánto más tendrías en banco al año cobrando antes (sin facturar un euro más). La palanca oculta.</t>
  </si>
  <si>
    <t>Multiplicador escenario optimista</t>
  </si>
  <si>
    <t>Por defecto +20% sobre el escenario base. Súbelo a 1.3-1.5 si crees que estás siendo conservador.</t>
  </si>
  <si>
    <t>VALOR DEL PIPELINE · diferencia caja mes +12 base vs optimista</t>
  </si>
  <si>
    <t>Multiplicador escenario pesimista</t>
  </si>
  <si>
    <t>Por defecto -30% sobre el escenario base. Bájalo a 0.5-0.6 si quieres ver el suelo en una recesión real.</t>
  </si>
  <si>
    <t>Si ejecutas un 20% mejor, esta es la diferencia. Te dice si tu negocio depende del recurrente o del pipeline nuevo.</t>
  </si>
  <si>
    <t>Las cifras del panel derecho se actualizan en vivo. Para ver la previsión completa mes a mes, abre la hoja 2.</t>
  </si>
  <si>
    <t>👉 ¿Quieres esto mismo en vivo con tus datos reales, sin Excel manual? Hoja 4 · Acerca de Fyzon.</t>
  </si>
  <si>
    <t>Previsión de caja a 12 meses · escenarios base, optimista y pesimista</t>
  </si>
  <si>
    <t>Todas las celdas se calculan a partir de los inputs de la hoja 1. Si quieres ver el sistema RUS automatizando esto en vivo con tus datos reales, agenda 30 min con Iván (hoja 4).</t>
  </si>
  <si>
    <t>Mes</t>
  </si>
  <si>
    <t>Ingresos base</t>
  </si>
  <si>
    <t>Ingresos optimista</t>
  </si>
  <si>
    <t>Ingresos pesimista</t>
  </si>
  <si>
    <t>Cobros base</t>
  </si>
  <si>
    <t>Cobros optimista</t>
  </si>
  <si>
    <t>Cobros pesimista</t>
  </si>
  <si>
    <t>Caja final base</t>
  </si>
  <si>
    <t>Caja final optimista</t>
  </si>
  <si>
    <t>Caja final pesimista</t>
  </si>
  <si>
    <t>Mes +1</t>
  </si>
  <si>
    <t>Mes +2</t>
  </si>
  <si>
    <t>Mes +3</t>
  </si>
  <si>
    <t>Mes +4</t>
  </si>
  <si>
    <t>Mes +5</t>
  </si>
  <si>
    <t>Mes +6</t>
  </si>
  <si>
    <t>Mes +7</t>
  </si>
  <si>
    <t>Mes +8</t>
  </si>
  <si>
    <t>Mes +9</t>
  </si>
  <si>
    <t>Mes +10</t>
  </si>
  <si>
    <t>Mes +11</t>
  </si>
  <si>
    <t>Mes +12</t>
  </si>
  <si>
    <t>Caja final mes +12 · resumen ejecutivo</t>
  </si>
  <si>
    <t>Escenario base:</t>
  </si>
  <si>
    <t>Escenario optimista:</t>
  </si>
  <si>
    <t>Escenario pesimista:</t>
  </si>
  <si>
    <t>Si en el escenario pesimista la caja final de algún mes sale en rojo (negativa), tienes un problema de tesorería identificado con antelación. Esa es exactamente la decisión que esta plantilla te ayuda a anticipar.</t>
  </si>
  <si>
    <t>Cómo leer tu previsión de caja</t>
  </si>
  <si>
    <t>1. Si el escenario pesimista se mantiene positivo los 12 meses, tu negocio es resiliente.</t>
  </si>
  <si>
    <t>Significa que aunque caiga el pipeline un 30%, el churn suba y se cierren menos deals, sigues sosteniendo la operación con la caja que generas. Es la señal de que puedes invertir con tranquilidad en crecimiento (Meta, contratar otro closer, abrir sede) sin poner en riesgo la continuidad.</t>
  </si>
  <si>
    <t>2. Si el escenario pesimista pasa a negativo en algún mes, tienes un problema identificado con meses de antelación.</t>
  </si>
  <si>
    <t>Marca la celda en rojo en tu copia para visualizarlo rápido. La decisión sale sola: o subes la facturación recurrente, o bajas costes fijos antes de ese mes, o levantas financiación. Lo importante es que lo ves AHORA, no cuando el banco te llame.</t>
  </si>
  <si>
    <t>3. La diferencia entre escenario base y optimista te dice cuánto vale tu pipeline real.</t>
  </si>
  <si>
    <t>Si la diferencia es enorme, significa que tu negocio depende casi todo de cerrar el pipeline. Si la diferencia es pequeña, tu base recurrente sostiene la mayor parte. Esto te dice dónde tienes que enfocar el siguiente euro de CAC: defender lo recurrente o acelerar el pipeline nuevo.</t>
  </si>
  <si>
    <t>4. El DSO (días de cobro) es la palanca más infravalorada.</t>
  </si>
  <si>
    <t>Cambia el DSO de 60 a 30 días y verás cómo la caja final mejora drásticamente sin haber facturado un euro más. Esa es la oportunidad oculta: cobrar antes lo que ya facturas. La mayoría de founders se obsesionan con vender más cuando la palanca real está en cobrar mejor.</t>
  </si>
  <si>
    <t>5. Esta plantilla es estática. El sistema RUS lo hace en vivo con tus datos reales.</t>
  </si>
  <si>
    <t>Aquí tienes que actualizar los inputs cada mes manualmente para ver cómo evoluciona la previsión. En el sistema RUS, los datos se actualizan solos desde tu CRM, tu pasarela de pagos y tu banco, y la previsión se recalcula cada día. Si quieres ver cómo funciona con tus datos reales, agenda 30 minutos con Iván (hoja 4).</t>
  </si>
  <si>
    <t>Acerca de Fyzon · Revenue Unified System</t>
  </si>
  <si>
    <t>¿Qué es Revenue Unified System (RUS)?</t>
  </si>
  <si>
    <t>RUS es el sistema operativo de revenue que instalamos en empresas de servicios recurrentes que facturan más de un millón al año. Unifica marketing, ventas, cobros y previsión financiera en un único punto de verdad, encima de las herramientas que ya tienes (sin cambiar tu CRM, ni tu ERP, ni tu pasarela de pago).</t>
  </si>
  <si>
    <t>¿Qué hace en concreto?</t>
  </si>
  <si>
    <t xml:space="preserve">· Diagnóstico de fugas: mapea dónde estás perdiendo dinero hoy con impacto económico por fuga.
· Cuadro de mando unificado: KPIs construidos para decisión, no para reporte, con luces verde y roja por área.
· Previsión de caja a 3, 6 y 12 meses: como en esta plantilla, pero automatizada con tus datos reales en vivo.
· Chat IA sobre tus datos: pregunta en lenguaje natural qué sede pierde dinero, qué comercial cierra más, cuánto entra en banco los próximos 60 días, y te responde en segundos.
· Motor de decisión de capital: simula qué pasa si subes Meta un 30%, contratas 2 closers o cierras una sede, antes de mover capital real.</t>
  </si>
  <si>
    <t>Siguiente paso · agenda 30 minutos con Iván</t>
  </si>
  <si>
    <t>En 30 minutos vemos tu previsión real con tus datos vivos (no los de esta plantilla estática), cuál es la fuga más crítica en tu caso, y si tiene sentido montar el sistema completo en tu negocio. Sin compromiso por tu parte.</t>
  </si>
  <si>
    <t>👉 https://api.leadconnectorhq.com/widget/bookings/consultoria/ivan</t>
  </si>
  <si>
    <t>La llamada es para founders que facturan más de un millón al año, que ya tienen equipo comercial trabajando, y que invierten en publicidad de forma regular. Si vemos que no encaja, te lo digo yo mismo en directo, y te llevas un mini-diagnóstico de tu situación como agradecimiento por el tiempo invertido.</t>
  </si>
  <si>
    <t>Fyzon · Revenue Unified System · fyzon.es · recursos.fyzon.es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</si>
</sst>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 €"/>
    <numFmt numFmtId="165" formatCode="+#,##0 €;-#,##0 €;0 €"/>
    <numFmt numFmtId="166" formatCode="0.0&quot;%&quot;"/>
  </numFmts>
  <fonts count="28" x14ac:knownFonts="1">
    <font>
      <color theme="1"/>
      <family val="2"/>
      <scheme val="minor"/>
      <sz val="11"/>
      <name val="Calibri"/>
    </font>
    <font>
      <b/>
      <color rgb="FF0B1E3A"/>
      <sz val="16"/>
      <name val="Calibri"/>
    </font>
    <font>
      <b/>
      <color rgb="FFFFFFFF"/>
      <sz val="16"/>
      <name val="Calibri"/>
    </font>
    <font>
      <i/>
      <color rgb="FF475569"/>
      <sz val="10"/>
      <name val="Calibri"/>
    </font>
    <font>
      <i/>
      <color rgb="FF475569"/>
      <sz val="9"/>
      <name val="Calibri"/>
    </font>
    <font>
      <b/>
      <color rgb="FFFFFFFF"/>
      <sz val="11"/>
      <name val="Calibri"/>
    </font>
    <font>
      <b/>
      <color rgb="FF475569"/>
      <sz val="8"/>
      <name val="Calibri"/>
    </font>
    <font>
      <b/>
      <color rgb="FF1E40AF"/>
      <sz val="10"/>
      <name val="Calibri"/>
    </font>
    <font>
      <b/>
      <color rgb="FF0B1E3A"/>
      <sz val="18"/>
      <name val="Calibri"/>
    </font>
    <font>
      <color rgb="FF0B1E3A"/>
      <sz val="11"/>
      <name val="Calibri"/>
    </font>
    <font>
      <b/>
      <color rgb="FF0B1E3A"/>
      <sz val="11"/>
      <name val="Calibri"/>
    </font>
    <font>
      <b/>
      <color rgb="FF1E40AF"/>
      <sz val="26"/>
      <name val="Calibri"/>
    </font>
    <font>
      <b/>
      <color rgb="FF0B1E3A"/>
      <sz val="14"/>
      <name val="Calibri"/>
    </font>
    <font>
      <b/>
      <color rgb="FF059669"/>
      <sz val="18"/>
      <name val="Calibri"/>
    </font>
    <font>
      <b/>
      <color rgb="FF1E40AF"/>
      <sz val="18"/>
      <name val="Calibri"/>
    </font>
    <font>
      <b/>
      <i/>
      <color rgb="FF1E40AF"/>
      <sz val="10"/>
      <name val="Calibri"/>
    </font>
    <font>
      <b/>
      <i/>
      <color rgb="FF1E40AF"/>
      <sz val="9"/>
      <name val="Calibri"/>
    </font>
    <font>
      <b/>
      <color rgb="FF0B1E3A"/>
      <sz val="10"/>
      <name val="Calibri"/>
    </font>
    <font>
      <color rgb="FF0B1E3A"/>
      <sz val="10"/>
      <name val="Calibri"/>
    </font>
    <font>
      <b/>
      <color rgb="FF0B1E3A"/>
      <sz val="13"/>
      <name val="Calibri"/>
    </font>
    <font>
      <b/>
      <color rgb="FF059669"/>
      <sz val="13"/>
      <name val="Calibri"/>
    </font>
    <font>
      <b/>
      <color rgb="FFDC2626"/>
      <sz val="13"/>
      <name val="Calibri"/>
    </font>
    <font>
      <b/>
      <i/>
      <color rgb="FFDC2626"/>
      <sz val="10"/>
      <name val="Calibri"/>
    </font>
    <font>
      <b/>
      <color rgb="FF1E40AF"/>
      <sz val="12"/>
      <name val="Calibri"/>
    </font>
    <font>
      <b/>
      <color rgb="FF1E40AF"/>
      <sz val="13"/>
      <name val="Calibri"/>
    </font>
    <font>
      <b/>
      <color rgb="FFFFFFFF"/>
      <sz val="14"/>
      <name val="Calibri"/>
    </font>
    <font>
      <b/>
      <u/>
      <color rgb="FF1E40AF"/>
      <sz val="12"/>
      <name val="Calibri"/>
    </font>
    <font>
      <color rgb="FF475569"/>
      <sz val="9"/>
      <name val="Calibri"/>
    </font>
  </fonts>
  <fills count="7">
    <fill>
      <patternFill patternType="none"/>
    </fill>
    <fill>
      <patternFill patternType="gray125"/>
    </fill>
    <fill>
      <patternFill patternType="solid">
        <fgColor rgb="FF0B1E3A"/>
      </patternFill>
    </fill>
    <fill>
      <patternFill patternType="solid">
        <fgColor rgb="FFF7F8FC"/>
      </patternFill>
    </fill>
    <fill>
      <patternFill patternType="solid">
        <fgColor rgb="FFEEF2FB"/>
      </patternFill>
    </fill>
    <fill>
      <patternFill patternType="solid">
        <fgColor rgb="FFFEF9C3"/>
      </patternFill>
    </fill>
    <fill>
      <patternFill patternType="solid">
        <fgColor rgb="FF1E40AF"/>
      </patternFill>
    </fill>
  </fills>
  <borders count="6">
    <border>
      <left/>
      <right/>
      <top/>
      <bottom/>
      <diagonal/>
    </border>
    <border>
      <left style="thin">
        <color rgb="FF0B1E3A"/>
      </left>
      <right style="thin">
        <color rgb="FF0B1E3A"/>
      </right>
      <top style="thin">
        <color rgb="FF0B1E3A"/>
      </top>
      <bottom style="thin">
        <color rgb="FF0B1E3A"/>
      </bottom>
      <diagonal/>
    </border>
    <border>
      <left/>
      <right/>
      <top style="medium">
        <color rgb="FF1E40AF"/>
      </top>
      <bottom/>
      <diagonal/>
    </border>
    <border>
      <left style="thin">
        <color rgb="FFD97706"/>
      </left>
      <right style="thin">
        <color rgb="FFD97706"/>
      </right>
      <top style="thin">
        <color rgb="FFD97706"/>
      </top>
      <bottom style="thin">
        <color rgb="FFD97706"/>
      </bottom>
      <diagonal/>
    </border>
    <border>
      <left/>
      <right/>
      <top/>
      <bottom style="thin">
        <color rgb="FFE2E8F0"/>
      </bottom>
      <diagonal/>
    </border>
    <border>
      <left/>
      <right/>
      <top style="medium">
        <color rgb="FF1E40AF"/>
      </top>
      <bottom style="medium">
        <color rgb="FF1E40AF"/>
      </bottom>
      <diagonal/>
    </border>
  </borders>
  <cellStyleXfs count="1">
    <xf numFmtId="0" fontId="0" fillId="0" borderId="0"/>
  </cellStyleXfs>
  <cellXfs count="40">
    <xf numFmtId="0" fontId="0" fillId="0" borderId="0" xfId="0"/>
    <xf numFmtId="0" fontId="1" fillId="0" borderId="0" xfId="0" applyFont="1" applyAlignment="1">
      <alignment vertical="center"/>
    </xf>
    <xf numFmtId="0" fontId="2" fillId="2" borderId="0" xfId="0" applyFont="1" applyFill="1" applyAlignment="1">
      <alignment horizontal="left" vertical="center" indent="1"/>
    </xf>
    <xf numFmtId="0" fontId="3" fillId="0" borderId="0" xfId="0" applyFont="1"/>
    <xf numFmtId="0" fontId="4" fillId="0" borderId="0" xfId="0" applyFont="1" applyAlignment="1">
      <alignment horizontal="left" vertical="center"/>
    </xf>
    <xf numFmtId="0" fontId="5" fillId="2" borderId="1" xfId="0" applyFont="1" applyFill="1" applyBorder="1" applyAlignment="1">
      <alignment horizontal="left" vertical="center"/>
    </xf>
    <xf numFmtId="0" fontId="6" fillId="3" borderId="2" xfId="0" applyFont="1" applyFill="1" applyBorder="1" applyAlignment="1">
      <alignment horizontal="left" vertical="bottom" indent="1"/>
    </xf>
    <xf numFmtId="0" fontId="7" fillId="4" borderId="0" xfId="0" applyFont="1" applyFill="1" applyAlignment="1">
      <alignment horizontal="left" vertical="center"/>
    </xf>
    <xf numFmtId="164" fontId="8" fillId="3" borderId="0" xfId="0" applyNumberFormat="1" applyFont="1" applyFill="1" applyAlignment="1">
      <alignment horizontal="left" vertical="center" indent="1"/>
    </xf>
    <xf numFmtId="0" fontId="9" fillId="0" borderId="0" xfId="0" applyFont="1" applyAlignment="1">
      <alignment horizontal="left" vertical="center"/>
    </xf>
    <xf numFmtId="3" fontId="10" fillId="5" borderId="3" xfId="0" applyNumberFormat="1" applyFont="1" applyFill="1" applyBorder="1" applyAlignment="1">
      <alignment horizontal="right" vertical="center"/>
    </xf>
    <xf numFmtId="0" fontId="4" fillId="0" borderId="0" xfId="0" applyFont="1" applyAlignment="1">
      <alignment horizontal="left" vertical="center" wrapText="1"/>
    </xf>
    <xf numFmtId="0" fontId="4" fillId="3" borderId="4" xfId="0" applyFont="1" applyFill="1" applyBorder="1" applyAlignment="1">
      <alignment horizontal="left" vertical="top" wrapText="1" indent="1"/>
    </xf>
    <xf numFmtId="165" fontId="8" fillId="3" borderId="0" xfId="0" applyNumberFormat="1" applyFont="1" applyFill="1" applyAlignment="1">
      <alignment horizontal="left" vertical="center" indent="1"/>
    </xf>
    <xf numFmtId="166" fontId="10" fillId="5" borderId="3" xfId="0" applyNumberFormat="1" applyFont="1" applyFill="1" applyBorder="1" applyAlignment="1">
      <alignment horizontal="right" vertical="center"/>
    </xf>
    <xf numFmtId="164" fontId="11" fillId="3" borderId="0" xfId="0" applyNumberFormat="1" applyFont="1" applyFill="1" applyAlignment="1">
      <alignment horizontal="left" vertical="center" indent="1"/>
    </xf>
    <xf numFmtId="0" fontId="12" fillId="3" borderId="0" xfId="0" applyFont="1" applyFill="1" applyAlignment="1">
      <alignment horizontal="left" vertical="center" indent="1"/>
    </xf>
    <xf numFmtId="164" fontId="13" fillId="3" borderId="0" xfId="0" applyNumberFormat="1" applyFont="1" applyFill="1" applyAlignment="1">
      <alignment horizontal="left" vertical="center" indent="1"/>
    </xf>
    <xf numFmtId="2" fontId="10" fillId="5" borderId="3" xfId="0" applyNumberFormat="1" applyFont="1" applyFill="1" applyBorder="1" applyAlignment="1">
      <alignment horizontal="right" vertical="center"/>
    </xf>
    <xf numFmtId="164" fontId="14" fillId="3" borderId="0" xfId="0" applyNumberFormat="1" applyFont="1" applyFill="1" applyAlignment="1">
      <alignment horizontal="left" vertical="center" indent="1"/>
    </xf>
    <xf numFmtId="0" fontId="15" fillId="0" borderId="0" xfId="0" applyFont="1" applyAlignment="1">
      <alignment horizontal="left" vertical="center" wrapText="1"/>
    </xf>
    <xf numFmtId="0" fontId="16" fillId="0" borderId="0" xfId="0" applyFont="1" applyAlignment="1">
      <alignment horizontal="left" vertical="center" wrapText="1" indent="1"/>
    </xf>
    <xf numFmtId="0" fontId="1" fillId="0" borderId="0" xfId="0" applyFont="1"/>
    <xf numFmtId="0" fontId="0" fillId="0" borderId="0" xfId="0" applyAlignment="1">
      <alignment horizontal="center" vertical="center" wrapText="1"/>
    </xf>
    <xf numFmtId="0" fontId="5" fillId="2" borderId="1" xfId="0" applyFont="1" applyFill="1" applyBorder="1" applyAlignment="1">
      <alignment horizontal="center" vertical="center" wrapText="1"/>
    </xf>
    <xf numFmtId="0" fontId="17" fillId="3" borderId="0" xfId="0" applyFont="1" applyFill="1" applyAlignment="1">
      <alignment horizontal="center" vertical="center"/>
    </xf>
    <xf numFmtId="164" fontId="18" fillId="0" borderId="0" xfId="0" applyNumberFormat="1" applyFont="1" applyAlignment="1">
      <alignment horizontal="right" vertical="center"/>
    </xf>
    <xf numFmtId="0" fontId="17" fillId="4" borderId="5" xfId="0" applyFont="1" applyFill="1" applyBorder="1" applyAlignment="1">
      <alignment horizontal="center" vertical="center"/>
    </xf>
    <xf numFmtId="164" fontId="17" fillId="4" borderId="5" xfId="0" applyNumberFormat="1" applyFont="1" applyFill="1" applyBorder="1" applyAlignment="1">
      <alignment horizontal="right" vertical="center"/>
    </xf>
    <xf numFmtId="164" fontId="19" fillId="0" borderId="0" xfId="0" applyNumberFormat="1" applyFont="1" applyAlignment="1">
      <alignment horizontal="right" vertical="center"/>
    </xf>
    <xf numFmtId="164" fontId="20" fillId="0" borderId="0" xfId="0" applyNumberFormat="1" applyFont="1" applyAlignment="1">
      <alignment horizontal="right" vertical="center"/>
    </xf>
    <xf numFmtId="164" fontId="21" fillId="0" borderId="0" xfId="0" applyNumberFormat="1" applyFont="1" applyAlignment="1">
      <alignment horizontal="right" vertical="center"/>
    </xf>
    <xf numFmtId="0" fontId="22" fillId="0" borderId="0" xfId="0" applyFont="1" applyAlignment="1">
      <alignment horizontal="left" vertical="center" wrapText="1"/>
    </xf>
    <xf numFmtId="0" fontId="23" fillId="0" borderId="0" xfId="0" applyFont="1" applyAlignment="1">
      <alignment horizontal="left" vertical="center" wrapText="1"/>
    </xf>
    <xf numFmtId="0" fontId="9" fillId="0" borderId="0" xfId="0" applyFont="1" applyAlignment="1">
      <alignment horizontal="left" vertical="top" wrapText="1"/>
    </xf>
    <xf numFmtId="0" fontId="24" fillId="0" borderId="0" xfId="0" applyFont="1"/>
    <xf numFmtId="0" fontId="25" fillId="6" borderId="0" xfId="0" applyFont="1" applyFill="1" applyAlignment="1">
      <alignment horizontal="left" vertical="center"/>
    </xf>
    <xf numFmtId="0" fontId="26" fillId="0" borderId="0" xfId="0" applyFont="1" applyAlignment="1">
      <alignment horizontal="left" vertical="center"/>
    </xf>
    <xf numFmtId="0" fontId="3" fillId="0" borderId="0" xfId="0" applyFont="1" applyAlignment="1">
      <alignment horizontal="left" vertical="top" wrapText="1"/>
    </xf>
    <xf numFmtId="0" fontId="27" fillId="0" borderId="0" xfId="0" applyFont="1"/>
  </cellXfs>
  <cellStyles count="1">
    <cellStyle name="Normal" xfId="0" builtinId="0"/>
  </cellStyles>
  <dxfs count="6">
    <dxf>
      <font>
        <b/>
        <color rgb="FF059669"/>
        <sz val="18"/>
        <name val="Calibri"/>
      </font>
    </dxf>
    <dxf>
      <font>
        <b/>
        <color rgb="FFDC2626"/>
        <sz val="18"/>
        <name val="Calibri"/>
      </font>
    </dxf>
    <dxf>
      <font>
        <b/>
        <color rgb="FF059669"/>
        <sz val="18"/>
        <name val="Calibri"/>
      </font>
    </dxf>
    <dxf>
      <font>
        <b/>
        <color rgb="FFDC2626"/>
        <sz val="18"/>
        <name val="Calibri"/>
      </font>
    </dxf>
    <dxf>
      <font>
        <b/>
        <color rgb="FF059669"/>
        <sz val="14"/>
        <name val="Calibri"/>
      </font>
    </dxf>
    <dxf>
      <font>
        <b/>
        <color rgb="FFDC2626"/>
        <sz val="14"/>
        <name val="Calibr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E40AF"/>
  </sheetPr>
  <dimension ref="B1:G23"/>
  <sheetViews>
    <sheetView workbookViewId="0" showGridLines="0">
      <pane ySplit="3" topLeftCell="A4" activePane="bottomLeft" state="frozen"/>
      <selection pane="bottomLeft"/>
    </sheetView>
  </sheetViews>
  <sheetFormatPr defaultRowHeight="15" outlineLevelRow="0" outlineLevelCol="0" x14ac:dyDescent="55"/>
  <cols>
    <col min="1" max="1" width="4" customWidth="1"/>
    <col min="2" max="2" width="42" customWidth="1"/>
    <col min="3" max="3" width="16" customWidth="1"/>
    <col min="4" max="4" width="52" customWidth="1"/>
    <col min="5" max="5" width="4" customWidth="1"/>
    <col min="6" max="6" width="36" customWidth="1"/>
    <col min="7" max="7" width="22" customWidth="1"/>
  </cols>
  <sheetData>
    <row r="1" ht="26" customHeight="1" spans="2:7" x14ac:dyDescent="0.25">
      <c r="B1" s="1" t="s">
        <v>0</v>
      </c>
      <c r="C1" s="1"/>
      <c r="D1" s="1"/>
      <c r="F1" s="2" t="s">
        <v>1</v>
      </c>
      <c r="G1" s="2"/>
    </row>
    <row r="2" spans="2:7" x14ac:dyDescent="0.25">
      <c r="B2" s="3" t="s">
        <v>2</v>
      </c>
      <c r="C2" s="3"/>
      <c r="D2" s="3"/>
      <c r="F2" s="4" t="s">
        <v>3</v>
      </c>
      <c r="G2" s="4"/>
    </row>
    <row r="4" ht="14" customHeight="1" spans="2:7" x14ac:dyDescent="0.25">
      <c r="B4" s="5" t="s">
        <v>4</v>
      </c>
      <c r="C4" s="5" t="s">
        <v>5</v>
      </c>
      <c r="D4" s="5" t="s">
        <v>6</v>
      </c>
      <c r="F4" s="6" t="s">
        <v>7</v>
      </c>
      <c r="G4" s="6"/>
    </row>
    <row r="5" ht="29" customHeight="1" spans="2:7" x14ac:dyDescent="0.25">
      <c r="B5" s="7" t="s">
        <v>8</v>
      </c>
      <c r="C5" s="7"/>
      <c r="D5" s="7"/>
      <c r="F5" s="8">
        <f>MIN('2. Previsión 12 meses'!I5:I16)</f>
        <v>0</v>
      </c>
      <c r="G5" s="8"/>
    </row>
    <row r="6" ht="36" customHeight="1" spans="2:7" x14ac:dyDescent="0.25">
      <c r="B6" s="9" t="s">
        <v>9</v>
      </c>
      <c r="C6" s="10">
        <v>220000</v>
      </c>
      <c r="D6" s="11" t="s">
        <v>10</v>
      </c>
      <c r="F6" s="12">
        <f>"Mes +" &amp; MATCH(MIN('2. Previsión 12 meses'!I5:I16),'2. Previsión 12 meses'!I5:I16,0) &amp; " · tu punto más débil del año. Si la cifra es positiva sobrevives sin financiar. Si es negativa, sabes cuándo aprieta y tienes margen para reaccionar."</f>
        <v>0</v>
      </c>
      <c r="G6" s="12"/>
    </row>
    <row r="7" ht="14" customHeight="1" spans="2:7" x14ac:dyDescent="0.25">
      <c r="B7" s="9" t="s">
        <v>11</v>
      </c>
      <c r="C7" s="10">
        <v>100000</v>
      </c>
      <c r="D7" s="11" t="s">
        <v>12</v>
      </c>
      <c r="F7" s="6" t="s">
        <v>13</v>
      </c>
      <c r="G7" s="6"/>
    </row>
    <row r="8" ht="29" customHeight="1" spans="2:7" x14ac:dyDescent="0.25">
      <c r="B8" s="9" t="s">
        <v>14</v>
      </c>
      <c r="C8" s="10">
        <v>300000</v>
      </c>
      <c r="D8" s="11" t="s">
        <v>15</v>
      </c>
      <c r="F8" s="13">
        <f>'2. Previsión 12 meses'!I16-'1. Tus datos'!$C$8</f>
        <v>0</v>
      </c>
      <c r="G8" s="13"/>
    </row>
    <row r="9" ht="28" customHeight="1" spans="2:7" x14ac:dyDescent="0.25">
      <c r="B9" s="9" t="s">
        <v>16</v>
      </c>
      <c r="C9" s="14">
        <v>1.5</v>
      </c>
      <c r="D9" s="11" t="s">
        <v>17</v>
      </c>
      <c r="F9" s="12" t="s">
        <v>18</v>
      </c>
      <c r="G9" s="12"/>
    </row>
    <row r="10" ht="14" customHeight="1" spans="2:7" x14ac:dyDescent="0.25">
      <c r="B10" s="9" t="s">
        <v>19</v>
      </c>
      <c r="C10" s="14">
        <v>2</v>
      </c>
      <c r="D10" s="11" t="s">
        <v>20</v>
      </c>
      <c r="F10" s="6" t="s">
        <v>21</v>
      </c>
      <c r="G10" s="6"/>
    </row>
    <row r="11" ht="41.6" customHeight="1" spans="6:7" x14ac:dyDescent="0.25">
      <c r="F11" s="15">
        <f>'2. Previsión 12 meses'!I16</f>
        <v>0</v>
      </c>
      <c r="G11" s="15"/>
    </row>
    <row r="12" ht="28" customHeight="1" spans="2:7" x14ac:dyDescent="0.25">
      <c r="B12" s="7" t="s">
        <v>22</v>
      </c>
      <c r="C12" s="7"/>
      <c r="D12" s="7"/>
      <c r="F12" s="12" t="s">
        <v>23</v>
      </c>
      <c r="G12" s="12"/>
    </row>
    <row r="13" ht="14" customHeight="1" spans="2:7" x14ac:dyDescent="0.25">
      <c r="B13" s="9" t="s">
        <v>24</v>
      </c>
      <c r="C13" s="10">
        <v>1200000</v>
      </c>
      <c r="D13" s="11" t="s">
        <v>25</v>
      </c>
      <c r="F13" s="6" t="s">
        <v>26</v>
      </c>
      <c r="G13" s="6"/>
    </row>
    <row r="14" ht="30" customHeight="1" spans="2:7" x14ac:dyDescent="0.25">
      <c r="B14" s="9" t="s">
        <v>27</v>
      </c>
      <c r="C14" s="14">
        <v>25</v>
      </c>
      <c r="D14" s="11" t="s">
        <v>28</v>
      </c>
      <c r="F14" s="16">
        <f>IF(SUMPRODUCT(--('2. Previsión 12 meses'!K5:K16&lt;0))=0,"Resistente · aguantas los 12 meses","Alerta tesorería · mes +" &amp; MATCH(MIN('2. Previsión 12 meses'!K5:K16),'2. Previsión 12 meses'!K5:K16,0))</f>
        <v>0</v>
      </c>
      <c r="G14" s="16"/>
    </row>
    <row r="15" ht="30" customHeight="1" spans="2:7" x14ac:dyDescent="0.25">
      <c r="B15" s="9" t="s">
        <v>29</v>
      </c>
      <c r="C15" s="10">
        <v>60</v>
      </c>
      <c r="D15" s="11" t="s">
        <v>30</v>
      </c>
      <c r="F15" s="12" t="s">
        <v>31</v>
      </c>
      <c r="G15" s="12"/>
    </row>
    <row r="16" ht="14" customHeight="1" spans="2:7" x14ac:dyDescent="0.25">
      <c r="B16" s="9" t="s">
        <v>32</v>
      </c>
      <c r="C16" s="10">
        <v>40</v>
      </c>
      <c r="D16" s="11" t="s">
        <v>33</v>
      </c>
      <c r="F16" s="6" t="s">
        <v>34</v>
      </c>
      <c r="G16" s="6"/>
    </row>
    <row r="17" ht="28.8" customHeight="1" spans="6:7" x14ac:dyDescent="0.25">
      <c r="F17" s="17">
        <f>MAX(0,'1. Tus datos'!$C$6*12*(0.5-30/(30+'1. Tus datos'!$C$16)))</f>
        <v>0</v>
      </c>
      <c r="G17" s="17"/>
    </row>
    <row r="18" ht="28" customHeight="1" spans="2:7" x14ac:dyDescent="0.25">
      <c r="B18" s="7" t="s">
        <v>35</v>
      </c>
      <c r="C18" s="7"/>
      <c r="D18" s="7"/>
      <c r="F18" s="12" t="s">
        <v>36</v>
      </c>
      <c r="G18" s="12"/>
    </row>
    <row r="19" ht="14" customHeight="1" spans="2:7" x14ac:dyDescent="0.25">
      <c r="B19" s="9" t="s">
        <v>37</v>
      </c>
      <c r="C19" s="18">
        <v>1.2</v>
      </c>
      <c r="D19" s="11" t="s">
        <v>38</v>
      </c>
      <c r="F19" s="6" t="s">
        <v>39</v>
      </c>
      <c r="G19" s="6"/>
    </row>
    <row r="20" ht="28.8" customHeight="1" spans="2:7" x14ac:dyDescent="0.25">
      <c r="B20" s="9" t="s">
        <v>40</v>
      </c>
      <c r="C20" s="18">
        <v>0.7</v>
      </c>
      <c r="D20" s="11" t="s">
        <v>41</v>
      </c>
      <c r="F20" s="19">
        <f>'2. Previsión 12 meses'!J16-'2. Previsión 12 meses'!I16</f>
        <v>0</v>
      </c>
      <c r="G20" s="19"/>
    </row>
    <row r="21" ht="28" customHeight="1" spans="6:7" x14ac:dyDescent="0.25">
      <c r="F21" s="12" t="s">
        <v>42</v>
      </c>
      <c r="G21" s="12"/>
    </row>
    <row r="22" ht="30" customHeight="1" spans="2:4" x14ac:dyDescent="0.25">
      <c r="B22" s="20" t="s">
        <v>43</v>
      </c>
      <c r="C22" s="20"/>
      <c r="D22" s="20"/>
    </row>
    <row r="23" ht="26" customHeight="1" spans="6:7" x14ac:dyDescent="0.25">
      <c r="F23" s="21" t="s">
        <v>44</v>
      </c>
      <c r="G23" s="21"/>
    </row>
  </sheetData>
  <mergeCells count="27">
    <mergeCell ref="B1:D1"/>
    <mergeCell ref="F1:G1"/>
    <mergeCell ref="B2:D2"/>
    <mergeCell ref="F2:G2"/>
    <mergeCell ref="F4:G4"/>
    <mergeCell ref="B5:D5"/>
    <mergeCell ref="F5:G5"/>
    <mergeCell ref="F6:G6"/>
    <mergeCell ref="F7:G7"/>
    <mergeCell ref="F8:G8"/>
    <mergeCell ref="F9:G9"/>
    <mergeCell ref="F10:G10"/>
    <mergeCell ref="F11:G11"/>
    <mergeCell ref="B12:D12"/>
    <mergeCell ref="F12:G12"/>
    <mergeCell ref="F13:G13"/>
    <mergeCell ref="F14:G14"/>
    <mergeCell ref="F15:G15"/>
    <mergeCell ref="F16:G16"/>
    <mergeCell ref="F17:G17"/>
    <mergeCell ref="B18:D18"/>
    <mergeCell ref="F18:G18"/>
    <mergeCell ref="F19:G19"/>
    <mergeCell ref="F20:G20"/>
    <mergeCell ref="F21:G21"/>
    <mergeCell ref="B22:D22"/>
    <mergeCell ref="F23:G23"/>
  </mergeCells>
  <conditionalFormatting sqref="F5">
    <cfRule type="cellIs" dxfId="0" priority="1" operator="greaterThanOrEqual">
      <formula>0</formula>
    </cfRule>
    <cfRule type="cellIs" dxfId="1" priority="2" operator="lessThan">
      <formula>0</formula>
    </cfRule>
  </conditionalFormatting>
  <conditionalFormatting sqref="F8">
    <cfRule type="cellIs" dxfId="2" priority="1" operator="greaterThanOrEqual">
      <formula>0</formula>
    </cfRule>
    <cfRule type="cellIs" dxfId="3" priority="2" operator="lessThan">
      <formula>0</formula>
    </cfRule>
  </conditionalFormatting>
  <conditionalFormatting sqref="F14">
    <cfRule type="containsText" dxfId="4" priority="1">
      <formula>NOT(ISERROR(SEARCH("Resistente",F14)))</formula>
    </cfRule>
    <cfRule type="containsText" dxfId="5" priority="2">
      <formula>NOT(ISERROR(SEARCH("Alerta",F14)))</formula>
    </cfRule>
  </conditionalFormatting>
  <pageMargins left="0.7" right="0.7" top="0.75" bottom="0.75" header="0.3" footer="0.3"/>
  <pageSetup orientation="portrait"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59669"/>
  </sheetPr>
  <dimension ref="B1:K23"/>
  <sheetViews>
    <sheetView workbookViewId="0" showGridLines="0">
      <pane xSplit="2" ySplit="3" topLeftCell="C4" activePane="bottomRight" state="frozen"/>
      <selection pane="bottomRight"/>
    </sheetView>
  </sheetViews>
  <sheetFormatPr defaultRowHeight="15" outlineLevelRow="0" outlineLevelCol="0" x14ac:dyDescent="55"/>
  <cols>
    <col min="1" max="1" width="4" customWidth="1"/>
    <col min="2" max="2" width="10" customWidth="1"/>
    <col min="3" max="11" width="16" customWidth="1"/>
  </cols>
  <sheetData>
    <row r="1" ht="26" customHeight="1" spans="2:11" x14ac:dyDescent="0.25">
      <c r="B1" s="22" t="s">
        <v>45</v>
      </c>
      <c r="C1" s="22"/>
      <c r="D1" s="22"/>
      <c r="E1" s="22"/>
      <c r="F1" s="22"/>
      <c r="G1" s="22"/>
      <c r="H1" s="22"/>
      <c r="I1" s="22"/>
      <c r="J1" s="22"/>
      <c r="K1" s="22"/>
    </row>
    <row r="2" spans="2:11" x14ac:dyDescent="0.25">
      <c r="B2" s="3" t="s">
        <v>46</v>
      </c>
      <c r="C2" s="3"/>
      <c r="D2" s="3"/>
      <c r="E2" s="3"/>
      <c r="F2" s="3"/>
      <c r="G2" s="3"/>
      <c r="H2" s="3"/>
      <c r="I2" s="3"/>
      <c r="J2" s="3"/>
      <c r="K2" s="3"/>
    </row>
    <row r="4" ht="36" customHeight="1" spans="2:11" s="23" customFormat="1" x14ac:dyDescent="0.25">
      <c r="B4" s="24" t="s">
        <v>47</v>
      </c>
      <c r="C4" s="24" t="s">
        <v>48</v>
      </c>
      <c r="D4" s="24" t="s">
        <v>49</v>
      </c>
      <c r="E4" s="24" t="s">
        <v>50</v>
      </c>
      <c r="F4" s="24" t="s">
        <v>51</v>
      </c>
      <c r="G4" s="24" t="s">
        <v>52</v>
      </c>
      <c r="H4" s="24" t="s">
        <v>53</v>
      </c>
      <c r="I4" s="24" t="s">
        <v>54</v>
      </c>
      <c r="J4" s="24" t="s">
        <v>55</v>
      </c>
      <c r="K4" s="24" t="s">
        <v>56</v>
      </c>
    </row>
    <row r="5" ht="22" customHeight="1" spans="2:11" x14ac:dyDescent="0.25">
      <c r="B5" s="25" t="s">
        <v>57</v>
      </c>
      <c r="C5" s="26">
        <f>'1. Tus datos'!$C$6*POWER(1+('1. Tus datos'!$C$10-'1. Tus datos'!$C$9)/100,1)+IF(1&lt;=MAX('1. Tus datos'!$C$15/30,1),('1. Tus datos'!$C$13*'1. Tus datos'!$C$14/100)/MAX('1. Tus datos'!$C$15/30,1),0)</f>
        <v>0</v>
      </c>
      <c r="D5" s="26">
        <f>('1. Tus datos'!$C$6*POWER(1+('1. Tus datos'!$C$10-'1. Tus datos'!$C$9)/100,1)+IF(1&lt;=MAX('1. Tus datos'!$C$15/30,1),('1. Tus datos'!$C$13*'1. Tus datos'!$C$14/100)/MAX('1. Tus datos'!$C$15/30,1),0))*'1. Tus datos'!$C$19</f>
        <v>0</v>
      </c>
      <c r="E5" s="26">
        <f>('1. Tus datos'!$C$6*POWER(1+('1. Tus datos'!$C$10-'1. Tus datos'!$C$9)/100,1)+IF(1&lt;=MAX('1. Tus datos'!$C$15/30,1),('1. Tus datos'!$C$13*'1. Tus datos'!$C$14/100)/MAX('1. Tus datos'!$C$15/30,1),0))*'1. Tus datos'!$C$20</f>
        <v>0</v>
      </c>
      <c r="F5" s="26">
        <f>C5*(30/(30+'1. Tus datos'!$C$16))</f>
        <v>0</v>
      </c>
      <c r="G5" s="26">
        <f>D5*(30/(30+'1. Tus datos'!$C$16))</f>
        <v>0</v>
      </c>
      <c r="H5" s="26">
        <f>E5*(30/(30+'1. Tus datos'!$C$16))</f>
        <v>0</v>
      </c>
      <c r="I5" s="26">
        <f>'1. Tus datos'!$C$8+F5-'1. Tus datos'!$C$7</f>
        <v>0</v>
      </c>
      <c r="J5" s="26">
        <f>'1. Tus datos'!$C$8+G5-'1. Tus datos'!$C$7</f>
        <v>0</v>
      </c>
      <c r="K5" s="26">
        <f>'1. Tus datos'!$C$8+H5-'1. Tus datos'!$C$7</f>
        <v>0</v>
      </c>
    </row>
    <row r="6" ht="22" customHeight="1" spans="2:11" x14ac:dyDescent="0.25">
      <c r="B6" s="25" t="s">
        <v>58</v>
      </c>
      <c r="C6" s="26">
        <f>'1. Tus datos'!$C$6*POWER(1+('1. Tus datos'!$C$10-'1. Tus datos'!$C$9)/100,2)+IF(2&lt;=MAX('1. Tus datos'!$C$15/30,1),('1. Tus datos'!$C$13*'1. Tus datos'!$C$14/100)/MAX('1. Tus datos'!$C$15/30,1),0)</f>
        <v>0</v>
      </c>
      <c r="D6" s="26">
        <f>('1. Tus datos'!$C$6*POWER(1+('1. Tus datos'!$C$10-'1. Tus datos'!$C$9)/100,2)+IF(2&lt;=MAX('1. Tus datos'!$C$15/30,1),('1. Tus datos'!$C$13*'1. Tus datos'!$C$14/100)/MAX('1. Tus datos'!$C$15/30,1),0))*'1. Tus datos'!$C$19</f>
        <v>0</v>
      </c>
      <c r="E6" s="26">
        <f>('1. Tus datos'!$C$6*POWER(1+('1. Tus datos'!$C$10-'1. Tus datos'!$C$9)/100,2)+IF(2&lt;=MAX('1. Tus datos'!$C$15/30,1),('1. Tus datos'!$C$13*'1. Tus datos'!$C$14/100)/MAX('1. Tus datos'!$C$15/30,1),0))*'1. Tus datos'!$C$20</f>
        <v>0</v>
      </c>
      <c r="F6" s="26">
        <f>C6*(30/(30+'1. Tus datos'!$C$16))</f>
        <v>0</v>
      </c>
      <c r="G6" s="26">
        <f>D6*(30/(30+'1. Tus datos'!$C$16))</f>
        <v>0</v>
      </c>
      <c r="H6" s="26">
        <f>E6*(30/(30+'1. Tus datos'!$C$16))</f>
        <v>0</v>
      </c>
      <c r="I6" s="26">
        <f>I5+F6-'1. Tus datos'!$C$7</f>
        <v>0</v>
      </c>
      <c r="J6" s="26">
        <f>J5+G6-'1. Tus datos'!$C$7</f>
        <v>0</v>
      </c>
      <c r="K6" s="26">
        <f>K5+H6-'1. Tus datos'!$C$7</f>
        <v>0</v>
      </c>
    </row>
    <row r="7" ht="22" customHeight="1" spans="2:11" x14ac:dyDescent="0.25">
      <c r="B7" s="27" t="s">
        <v>59</v>
      </c>
      <c r="C7" s="28">
        <f>'1. Tus datos'!$C$6*POWER(1+('1. Tus datos'!$C$10-'1. Tus datos'!$C$9)/100,3)+IF(3&lt;=MAX('1. Tus datos'!$C$15/30,1),('1. Tus datos'!$C$13*'1. Tus datos'!$C$14/100)/MAX('1. Tus datos'!$C$15/30,1),0)</f>
        <v>0</v>
      </c>
      <c r="D7" s="28">
        <f>('1. Tus datos'!$C$6*POWER(1+('1. Tus datos'!$C$10-'1. Tus datos'!$C$9)/100,3)+IF(3&lt;=MAX('1. Tus datos'!$C$15/30,1),('1. Tus datos'!$C$13*'1. Tus datos'!$C$14/100)/MAX('1. Tus datos'!$C$15/30,1),0))*'1. Tus datos'!$C$19</f>
        <v>0</v>
      </c>
      <c r="E7" s="28">
        <f>('1. Tus datos'!$C$6*POWER(1+('1. Tus datos'!$C$10-'1. Tus datos'!$C$9)/100,3)+IF(3&lt;=MAX('1. Tus datos'!$C$15/30,1),('1. Tus datos'!$C$13*'1. Tus datos'!$C$14/100)/MAX('1. Tus datos'!$C$15/30,1),0))*'1. Tus datos'!$C$20</f>
        <v>0</v>
      </c>
      <c r="F7" s="28">
        <f>C7*(30/(30+'1. Tus datos'!$C$16))</f>
        <v>0</v>
      </c>
      <c r="G7" s="28">
        <f>D7*(30/(30+'1. Tus datos'!$C$16))</f>
        <v>0</v>
      </c>
      <c r="H7" s="28">
        <f>E7*(30/(30+'1. Tus datos'!$C$16))</f>
        <v>0</v>
      </c>
      <c r="I7" s="28">
        <f>I6+F7-'1. Tus datos'!$C$7</f>
        <v>0</v>
      </c>
      <c r="J7" s="28">
        <f>J6+G7-'1. Tus datos'!$C$7</f>
        <v>0</v>
      </c>
      <c r="K7" s="28">
        <f>K6+H7-'1. Tus datos'!$C$7</f>
        <v>0</v>
      </c>
    </row>
    <row r="8" ht="22" customHeight="1" spans="2:11" x14ac:dyDescent="0.25">
      <c r="B8" s="25" t="s">
        <v>60</v>
      </c>
      <c r="C8" s="26">
        <f>'1. Tus datos'!$C$6*POWER(1+('1. Tus datos'!$C$10-'1. Tus datos'!$C$9)/100,4)+IF(4&lt;=MAX('1. Tus datos'!$C$15/30,1),('1. Tus datos'!$C$13*'1. Tus datos'!$C$14/100)/MAX('1. Tus datos'!$C$15/30,1),0)</f>
        <v>0</v>
      </c>
      <c r="D8" s="26">
        <f>('1. Tus datos'!$C$6*POWER(1+('1. Tus datos'!$C$10-'1. Tus datos'!$C$9)/100,4)+IF(4&lt;=MAX('1. Tus datos'!$C$15/30,1),('1. Tus datos'!$C$13*'1. Tus datos'!$C$14/100)/MAX('1. Tus datos'!$C$15/30,1),0))*'1. Tus datos'!$C$19</f>
        <v>0</v>
      </c>
      <c r="E8" s="26">
        <f>('1. Tus datos'!$C$6*POWER(1+('1. Tus datos'!$C$10-'1. Tus datos'!$C$9)/100,4)+IF(4&lt;=MAX('1. Tus datos'!$C$15/30,1),('1. Tus datos'!$C$13*'1. Tus datos'!$C$14/100)/MAX('1. Tus datos'!$C$15/30,1),0))*'1. Tus datos'!$C$20</f>
        <v>0</v>
      </c>
      <c r="F8" s="26">
        <f>C8*(30/(30+'1. Tus datos'!$C$16))</f>
        <v>0</v>
      </c>
      <c r="G8" s="26">
        <f>D8*(30/(30+'1. Tus datos'!$C$16))</f>
        <v>0</v>
      </c>
      <c r="H8" s="26">
        <f>E8*(30/(30+'1. Tus datos'!$C$16))</f>
        <v>0</v>
      </c>
      <c r="I8" s="26">
        <f>I7+F8-'1. Tus datos'!$C$7</f>
        <v>0</v>
      </c>
      <c r="J8" s="26">
        <f>J7+G8-'1. Tus datos'!$C$7</f>
        <v>0</v>
      </c>
      <c r="K8" s="26">
        <f>K7+H8-'1. Tus datos'!$C$7</f>
        <v>0</v>
      </c>
    </row>
    <row r="9" ht="22" customHeight="1" spans="2:11" x14ac:dyDescent="0.25">
      <c r="B9" s="25" t="s">
        <v>61</v>
      </c>
      <c r="C9" s="26">
        <f>'1. Tus datos'!$C$6*POWER(1+('1. Tus datos'!$C$10-'1. Tus datos'!$C$9)/100,5)+IF(5&lt;=MAX('1. Tus datos'!$C$15/30,1),('1. Tus datos'!$C$13*'1. Tus datos'!$C$14/100)/MAX('1. Tus datos'!$C$15/30,1),0)</f>
        <v>0</v>
      </c>
      <c r="D9" s="26">
        <f>('1. Tus datos'!$C$6*POWER(1+('1. Tus datos'!$C$10-'1. Tus datos'!$C$9)/100,5)+IF(5&lt;=MAX('1. Tus datos'!$C$15/30,1),('1. Tus datos'!$C$13*'1. Tus datos'!$C$14/100)/MAX('1. Tus datos'!$C$15/30,1),0))*'1. Tus datos'!$C$19</f>
        <v>0</v>
      </c>
      <c r="E9" s="26">
        <f>('1. Tus datos'!$C$6*POWER(1+('1. Tus datos'!$C$10-'1. Tus datos'!$C$9)/100,5)+IF(5&lt;=MAX('1. Tus datos'!$C$15/30,1),('1. Tus datos'!$C$13*'1. Tus datos'!$C$14/100)/MAX('1. Tus datos'!$C$15/30,1),0))*'1. Tus datos'!$C$20</f>
        <v>0</v>
      </c>
      <c r="F9" s="26">
        <f>C9*(30/(30+'1. Tus datos'!$C$16))</f>
        <v>0</v>
      </c>
      <c r="G9" s="26">
        <f>D9*(30/(30+'1. Tus datos'!$C$16))</f>
        <v>0</v>
      </c>
      <c r="H9" s="26">
        <f>E9*(30/(30+'1. Tus datos'!$C$16))</f>
        <v>0</v>
      </c>
      <c r="I9" s="26">
        <f>I8+F9-'1. Tus datos'!$C$7</f>
        <v>0</v>
      </c>
      <c r="J9" s="26">
        <f>J8+G9-'1. Tus datos'!$C$7</f>
        <v>0</v>
      </c>
      <c r="K9" s="26">
        <f>K8+H9-'1. Tus datos'!$C$7</f>
        <v>0</v>
      </c>
    </row>
    <row r="10" ht="22" customHeight="1" spans="2:11" x14ac:dyDescent="0.25">
      <c r="B10" s="27" t="s">
        <v>62</v>
      </c>
      <c r="C10" s="28">
        <f>'1. Tus datos'!$C$6*POWER(1+('1. Tus datos'!$C$10-'1. Tus datos'!$C$9)/100,6)+IF(6&lt;=MAX('1. Tus datos'!$C$15/30,1),('1. Tus datos'!$C$13*'1. Tus datos'!$C$14/100)/MAX('1. Tus datos'!$C$15/30,1),0)</f>
        <v>0</v>
      </c>
      <c r="D10" s="28">
        <f>('1. Tus datos'!$C$6*POWER(1+('1. Tus datos'!$C$10-'1. Tus datos'!$C$9)/100,6)+IF(6&lt;=MAX('1. Tus datos'!$C$15/30,1),('1. Tus datos'!$C$13*'1. Tus datos'!$C$14/100)/MAX('1. Tus datos'!$C$15/30,1),0))*'1. Tus datos'!$C$19</f>
        <v>0</v>
      </c>
      <c r="E10" s="28">
        <f>('1. Tus datos'!$C$6*POWER(1+('1. Tus datos'!$C$10-'1. Tus datos'!$C$9)/100,6)+IF(6&lt;=MAX('1. Tus datos'!$C$15/30,1),('1. Tus datos'!$C$13*'1. Tus datos'!$C$14/100)/MAX('1. Tus datos'!$C$15/30,1),0))*'1. Tus datos'!$C$20</f>
        <v>0</v>
      </c>
      <c r="F10" s="28">
        <f>C10*(30/(30+'1. Tus datos'!$C$16))</f>
        <v>0</v>
      </c>
      <c r="G10" s="28">
        <f>D10*(30/(30+'1. Tus datos'!$C$16))</f>
        <v>0</v>
      </c>
      <c r="H10" s="28">
        <f>E10*(30/(30+'1. Tus datos'!$C$16))</f>
        <v>0</v>
      </c>
      <c r="I10" s="28">
        <f>I9+F10-'1. Tus datos'!$C$7</f>
        <v>0</v>
      </c>
      <c r="J10" s="28">
        <f>J9+G10-'1. Tus datos'!$C$7</f>
        <v>0</v>
      </c>
      <c r="K10" s="28">
        <f>K9+H10-'1. Tus datos'!$C$7</f>
        <v>0</v>
      </c>
    </row>
    <row r="11" ht="22" customHeight="1" spans="2:11" x14ac:dyDescent="0.25">
      <c r="B11" s="25" t="s">
        <v>63</v>
      </c>
      <c r="C11" s="26">
        <f>'1. Tus datos'!$C$6*POWER(1+('1. Tus datos'!$C$10-'1. Tus datos'!$C$9)/100,7)+IF(7&lt;=MAX('1. Tus datos'!$C$15/30,1),('1. Tus datos'!$C$13*'1. Tus datos'!$C$14/100)/MAX('1. Tus datos'!$C$15/30,1),0)</f>
        <v>0</v>
      </c>
      <c r="D11" s="26">
        <f>('1. Tus datos'!$C$6*POWER(1+('1. Tus datos'!$C$10-'1. Tus datos'!$C$9)/100,7)+IF(7&lt;=MAX('1. Tus datos'!$C$15/30,1),('1. Tus datos'!$C$13*'1. Tus datos'!$C$14/100)/MAX('1. Tus datos'!$C$15/30,1),0))*'1. Tus datos'!$C$19</f>
        <v>0</v>
      </c>
      <c r="E11" s="26">
        <f>('1. Tus datos'!$C$6*POWER(1+('1. Tus datos'!$C$10-'1. Tus datos'!$C$9)/100,7)+IF(7&lt;=MAX('1. Tus datos'!$C$15/30,1),('1. Tus datos'!$C$13*'1. Tus datos'!$C$14/100)/MAX('1. Tus datos'!$C$15/30,1),0))*'1. Tus datos'!$C$20</f>
        <v>0</v>
      </c>
      <c r="F11" s="26">
        <f>C11*(30/(30+'1. Tus datos'!$C$16))</f>
        <v>0</v>
      </c>
      <c r="G11" s="26">
        <f>D11*(30/(30+'1. Tus datos'!$C$16))</f>
        <v>0</v>
      </c>
      <c r="H11" s="26">
        <f>E11*(30/(30+'1. Tus datos'!$C$16))</f>
        <v>0</v>
      </c>
      <c r="I11" s="26">
        <f>I10+F11-'1. Tus datos'!$C$7</f>
        <v>0</v>
      </c>
      <c r="J11" s="26">
        <f>J10+G11-'1. Tus datos'!$C$7</f>
        <v>0</v>
      </c>
      <c r="K11" s="26">
        <f>K10+H11-'1. Tus datos'!$C$7</f>
        <v>0</v>
      </c>
    </row>
    <row r="12" ht="22" customHeight="1" spans="2:11" x14ac:dyDescent="0.25">
      <c r="B12" s="25" t="s">
        <v>64</v>
      </c>
      <c r="C12" s="26">
        <f>'1. Tus datos'!$C$6*POWER(1+('1. Tus datos'!$C$10-'1. Tus datos'!$C$9)/100,8)+IF(8&lt;=MAX('1. Tus datos'!$C$15/30,1),('1. Tus datos'!$C$13*'1. Tus datos'!$C$14/100)/MAX('1. Tus datos'!$C$15/30,1),0)</f>
        <v>0</v>
      </c>
      <c r="D12" s="26">
        <f>('1. Tus datos'!$C$6*POWER(1+('1. Tus datos'!$C$10-'1. Tus datos'!$C$9)/100,8)+IF(8&lt;=MAX('1. Tus datos'!$C$15/30,1),('1. Tus datos'!$C$13*'1. Tus datos'!$C$14/100)/MAX('1. Tus datos'!$C$15/30,1),0))*'1. Tus datos'!$C$19</f>
        <v>0</v>
      </c>
      <c r="E12" s="26">
        <f>('1. Tus datos'!$C$6*POWER(1+('1. Tus datos'!$C$10-'1. Tus datos'!$C$9)/100,8)+IF(8&lt;=MAX('1. Tus datos'!$C$15/30,1),('1. Tus datos'!$C$13*'1. Tus datos'!$C$14/100)/MAX('1. Tus datos'!$C$15/30,1),0))*'1. Tus datos'!$C$20</f>
        <v>0</v>
      </c>
      <c r="F12" s="26">
        <f>C12*(30/(30+'1. Tus datos'!$C$16))</f>
        <v>0</v>
      </c>
      <c r="G12" s="26">
        <f>D12*(30/(30+'1. Tus datos'!$C$16))</f>
        <v>0</v>
      </c>
      <c r="H12" s="26">
        <f>E12*(30/(30+'1. Tus datos'!$C$16))</f>
        <v>0</v>
      </c>
      <c r="I12" s="26">
        <f>I11+F12-'1. Tus datos'!$C$7</f>
        <v>0</v>
      </c>
      <c r="J12" s="26">
        <f>J11+G12-'1. Tus datos'!$C$7</f>
        <v>0</v>
      </c>
      <c r="K12" s="26">
        <f>K11+H12-'1. Tus datos'!$C$7</f>
        <v>0</v>
      </c>
    </row>
    <row r="13" ht="22" customHeight="1" spans="2:11" x14ac:dyDescent="0.25">
      <c r="B13" s="25" t="s">
        <v>65</v>
      </c>
      <c r="C13" s="26">
        <f>'1. Tus datos'!$C$6*POWER(1+('1. Tus datos'!$C$10-'1. Tus datos'!$C$9)/100,9)+IF(9&lt;=MAX('1. Tus datos'!$C$15/30,1),('1. Tus datos'!$C$13*'1. Tus datos'!$C$14/100)/MAX('1. Tus datos'!$C$15/30,1),0)</f>
        <v>0</v>
      </c>
      <c r="D13" s="26">
        <f>('1. Tus datos'!$C$6*POWER(1+('1. Tus datos'!$C$10-'1. Tus datos'!$C$9)/100,9)+IF(9&lt;=MAX('1. Tus datos'!$C$15/30,1),('1. Tus datos'!$C$13*'1. Tus datos'!$C$14/100)/MAX('1. Tus datos'!$C$15/30,1),0))*'1. Tus datos'!$C$19</f>
        <v>0</v>
      </c>
      <c r="E13" s="26">
        <f>('1. Tus datos'!$C$6*POWER(1+('1. Tus datos'!$C$10-'1. Tus datos'!$C$9)/100,9)+IF(9&lt;=MAX('1. Tus datos'!$C$15/30,1),('1. Tus datos'!$C$13*'1. Tus datos'!$C$14/100)/MAX('1. Tus datos'!$C$15/30,1),0))*'1. Tus datos'!$C$20</f>
        <v>0</v>
      </c>
      <c r="F13" s="26">
        <f>C13*(30/(30+'1. Tus datos'!$C$16))</f>
        <v>0</v>
      </c>
      <c r="G13" s="26">
        <f>D13*(30/(30+'1. Tus datos'!$C$16))</f>
        <v>0</v>
      </c>
      <c r="H13" s="26">
        <f>E13*(30/(30+'1. Tus datos'!$C$16))</f>
        <v>0</v>
      </c>
      <c r="I13" s="26">
        <f>I12+F13-'1. Tus datos'!$C$7</f>
        <v>0</v>
      </c>
      <c r="J13" s="26">
        <f>J12+G13-'1. Tus datos'!$C$7</f>
        <v>0</v>
      </c>
      <c r="K13" s="26">
        <f>K12+H13-'1. Tus datos'!$C$7</f>
        <v>0</v>
      </c>
    </row>
    <row r="14" ht="22" customHeight="1" spans="2:11" x14ac:dyDescent="0.25">
      <c r="B14" s="25" t="s">
        <v>66</v>
      </c>
      <c r="C14" s="26">
        <f>'1. Tus datos'!$C$6*POWER(1+('1. Tus datos'!$C$10-'1. Tus datos'!$C$9)/100,10)+IF(10&lt;=MAX('1. Tus datos'!$C$15/30,1),('1. Tus datos'!$C$13*'1. Tus datos'!$C$14/100)/MAX('1. Tus datos'!$C$15/30,1),0)</f>
        <v>0</v>
      </c>
      <c r="D14" s="26">
        <f>('1. Tus datos'!$C$6*POWER(1+('1. Tus datos'!$C$10-'1. Tus datos'!$C$9)/100,10)+IF(10&lt;=MAX('1. Tus datos'!$C$15/30,1),('1. Tus datos'!$C$13*'1. Tus datos'!$C$14/100)/MAX('1. Tus datos'!$C$15/30,1),0))*'1. Tus datos'!$C$19</f>
        <v>0</v>
      </c>
      <c r="E14" s="26">
        <f>('1. Tus datos'!$C$6*POWER(1+('1. Tus datos'!$C$10-'1. Tus datos'!$C$9)/100,10)+IF(10&lt;=MAX('1. Tus datos'!$C$15/30,1),('1. Tus datos'!$C$13*'1. Tus datos'!$C$14/100)/MAX('1. Tus datos'!$C$15/30,1),0))*'1. Tus datos'!$C$20</f>
        <v>0</v>
      </c>
      <c r="F14" s="26">
        <f>C14*(30/(30+'1. Tus datos'!$C$16))</f>
        <v>0</v>
      </c>
      <c r="G14" s="26">
        <f>D14*(30/(30+'1. Tus datos'!$C$16))</f>
        <v>0</v>
      </c>
      <c r="H14" s="26">
        <f>E14*(30/(30+'1. Tus datos'!$C$16))</f>
        <v>0</v>
      </c>
      <c r="I14" s="26">
        <f>I13+F14-'1. Tus datos'!$C$7</f>
        <v>0</v>
      </c>
      <c r="J14" s="26">
        <f>J13+G14-'1. Tus datos'!$C$7</f>
        <v>0</v>
      </c>
      <c r="K14" s="26">
        <f>K13+H14-'1. Tus datos'!$C$7</f>
        <v>0</v>
      </c>
    </row>
    <row r="15" ht="22" customHeight="1" spans="2:11" x14ac:dyDescent="0.25">
      <c r="B15" s="25" t="s">
        <v>67</v>
      </c>
      <c r="C15" s="26">
        <f>'1. Tus datos'!$C$6*POWER(1+('1. Tus datos'!$C$10-'1. Tus datos'!$C$9)/100,11)+IF(11&lt;=MAX('1. Tus datos'!$C$15/30,1),('1. Tus datos'!$C$13*'1. Tus datos'!$C$14/100)/MAX('1. Tus datos'!$C$15/30,1),0)</f>
        <v>0</v>
      </c>
      <c r="D15" s="26">
        <f>('1. Tus datos'!$C$6*POWER(1+('1. Tus datos'!$C$10-'1. Tus datos'!$C$9)/100,11)+IF(11&lt;=MAX('1. Tus datos'!$C$15/30,1),('1. Tus datos'!$C$13*'1. Tus datos'!$C$14/100)/MAX('1. Tus datos'!$C$15/30,1),0))*'1. Tus datos'!$C$19</f>
        <v>0</v>
      </c>
      <c r="E15" s="26">
        <f>('1. Tus datos'!$C$6*POWER(1+('1. Tus datos'!$C$10-'1. Tus datos'!$C$9)/100,11)+IF(11&lt;=MAX('1. Tus datos'!$C$15/30,1),('1. Tus datos'!$C$13*'1. Tus datos'!$C$14/100)/MAX('1. Tus datos'!$C$15/30,1),0))*'1. Tus datos'!$C$20</f>
        <v>0</v>
      </c>
      <c r="F15" s="26">
        <f>C15*(30/(30+'1. Tus datos'!$C$16))</f>
        <v>0</v>
      </c>
      <c r="G15" s="26">
        <f>D15*(30/(30+'1. Tus datos'!$C$16))</f>
        <v>0</v>
      </c>
      <c r="H15" s="26">
        <f>E15*(30/(30+'1. Tus datos'!$C$16))</f>
        <v>0</v>
      </c>
      <c r="I15" s="26">
        <f>I14+F15-'1. Tus datos'!$C$7</f>
        <v>0</v>
      </c>
      <c r="J15" s="26">
        <f>J14+G15-'1. Tus datos'!$C$7</f>
        <v>0</v>
      </c>
      <c r="K15" s="26">
        <f>K14+H15-'1. Tus datos'!$C$7</f>
        <v>0</v>
      </c>
    </row>
    <row r="16" ht="22" customHeight="1" spans="2:11" x14ac:dyDescent="0.25">
      <c r="B16" s="27" t="s">
        <v>68</v>
      </c>
      <c r="C16" s="28">
        <f>'1. Tus datos'!$C$6*POWER(1+('1. Tus datos'!$C$10-'1. Tus datos'!$C$9)/100,12)+IF(12&lt;=MAX('1. Tus datos'!$C$15/30,1),('1. Tus datos'!$C$13*'1. Tus datos'!$C$14/100)/MAX('1. Tus datos'!$C$15/30,1),0)</f>
        <v>0</v>
      </c>
      <c r="D16" s="28">
        <f>('1. Tus datos'!$C$6*POWER(1+('1. Tus datos'!$C$10-'1. Tus datos'!$C$9)/100,12)+IF(12&lt;=MAX('1. Tus datos'!$C$15/30,1),('1. Tus datos'!$C$13*'1. Tus datos'!$C$14/100)/MAX('1. Tus datos'!$C$15/30,1),0))*'1. Tus datos'!$C$19</f>
        <v>0</v>
      </c>
      <c r="E16" s="28">
        <f>('1. Tus datos'!$C$6*POWER(1+('1. Tus datos'!$C$10-'1. Tus datos'!$C$9)/100,12)+IF(12&lt;=MAX('1. Tus datos'!$C$15/30,1),('1. Tus datos'!$C$13*'1. Tus datos'!$C$14/100)/MAX('1. Tus datos'!$C$15/30,1),0))*'1. Tus datos'!$C$20</f>
        <v>0</v>
      </c>
      <c r="F16" s="28">
        <f>C16*(30/(30+'1. Tus datos'!$C$16))</f>
        <v>0</v>
      </c>
      <c r="G16" s="28">
        <f>D16*(30/(30+'1. Tus datos'!$C$16))</f>
        <v>0</v>
      </c>
      <c r="H16" s="28">
        <f>E16*(30/(30+'1. Tus datos'!$C$16))</f>
        <v>0</v>
      </c>
      <c r="I16" s="28">
        <f>I15+F16-'1. Tus datos'!$C$7</f>
        <v>0</v>
      </c>
      <c r="J16" s="28">
        <f>J15+G16-'1. Tus datos'!$C$7</f>
        <v>0</v>
      </c>
      <c r="K16" s="28">
        <f>K15+H16-'1. Tus datos'!$C$7</f>
        <v>0</v>
      </c>
    </row>
    <row r="18" ht="24" customHeight="1" spans="2:8" x14ac:dyDescent="0.25">
      <c r="B18" s="7" t="s">
        <v>69</v>
      </c>
      <c r="C18" s="7"/>
      <c r="D18" s="7"/>
      <c r="E18" s="7"/>
      <c r="F18" s="7"/>
      <c r="G18" s="7"/>
      <c r="H18" s="7"/>
    </row>
    <row r="19" spans="2:3" x14ac:dyDescent="0.25">
      <c r="B19" s="9" t="s">
        <v>70</v>
      </c>
      <c r="C19" s="29">
        <f>I16</f>
        <v>0</v>
      </c>
    </row>
    <row r="20" spans="2:3" x14ac:dyDescent="0.25">
      <c r="B20" s="9" t="s">
        <v>71</v>
      </c>
      <c r="C20" s="30">
        <f>J16</f>
        <v>0</v>
      </c>
    </row>
    <row r="21" spans="2:3" x14ac:dyDescent="0.25">
      <c r="B21" s="9" t="s">
        <v>72</v>
      </c>
      <c r="C21" s="31">
        <f>K16</f>
        <v>0</v>
      </c>
    </row>
    <row r="23" ht="32" customHeight="1" spans="2:11" x14ac:dyDescent="0.25">
      <c r="B23" s="32" t="s">
        <v>73</v>
      </c>
      <c r="C23" s="32"/>
      <c r="D23" s="32"/>
      <c r="E23" s="32"/>
      <c r="F23" s="32"/>
      <c r="G23" s="32"/>
      <c r="H23" s="32"/>
      <c r="I23" s="32"/>
      <c r="J23" s="32"/>
      <c r="K23" s="32"/>
    </row>
  </sheetData>
  <mergeCells count="4">
    <mergeCell ref="B1:K1"/>
    <mergeCell ref="B2:K2"/>
    <mergeCell ref="B18:H18"/>
    <mergeCell ref="B23:K23"/>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7706"/>
  </sheetPr>
  <dimension ref="B1:B16"/>
  <sheetViews>
    <sheetView workbookViewId="0" showGridLines="0">
      <pane topLeftCell="A1" activePane="bottomLeft" state="frozen"/>
      <selection pane="bottomLeft"/>
    </sheetView>
  </sheetViews>
  <sheetFormatPr defaultRowHeight="15" outlineLevelRow="0" outlineLevelCol="0" x14ac:dyDescent="55"/>
  <cols>
    <col min="1" max="1" width="4" customWidth="1"/>
    <col min="2" max="2" width="110" customWidth="1"/>
  </cols>
  <sheetData>
    <row r="1" ht="26" customHeight="1" spans="2:2" x14ac:dyDescent="0.25">
      <c r="B1" s="22" t="s">
        <v>74</v>
      </c>
    </row>
    <row r="3" ht="24" customHeight="1" spans="2:2" x14ac:dyDescent="0.25">
      <c r="B3" s="33" t="s">
        <v>75</v>
      </c>
    </row>
    <row r="4" ht="50" customHeight="1" spans="2:2" x14ac:dyDescent="0.25">
      <c r="B4" s="34" t="s">
        <v>76</v>
      </c>
    </row>
    <row r="6" ht="24" customHeight="1" spans="2:2" x14ac:dyDescent="0.25">
      <c r="B6" s="33" t="s">
        <v>77</v>
      </c>
    </row>
    <row r="7" ht="50" customHeight="1" spans="2:2" x14ac:dyDescent="0.25">
      <c r="B7" s="34" t="s">
        <v>78</v>
      </c>
    </row>
    <row r="9" ht="24" customHeight="1" spans="2:2" x14ac:dyDescent="0.25">
      <c r="B9" s="33" t="s">
        <v>79</v>
      </c>
    </row>
    <row r="10" ht="50" customHeight="1" spans="2:2" x14ac:dyDescent="0.25">
      <c r="B10" s="34" t="s">
        <v>80</v>
      </c>
    </row>
    <row r="12" ht="24" customHeight="1" spans="2:2" x14ac:dyDescent="0.25">
      <c r="B12" s="33" t="s">
        <v>81</v>
      </c>
    </row>
    <row r="13" ht="50" customHeight="1" spans="2:2" x14ac:dyDescent="0.25">
      <c r="B13" s="34" t="s">
        <v>82</v>
      </c>
    </row>
    <row r="15" ht="24" customHeight="1" spans="2:2" x14ac:dyDescent="0.25">
      <c r="B15" s="33" t="s">
        <v>83</v>
      </c>
    </row>
    <row r="16" ht="50" customHeight="1" spans="2:2" x14ac:dyDescent="0.25">
      <c r="B16" s="34" t="s">
        <v>84</v>
      </c>
    </row>
  </sheetData>
  <pageMargins left="0.7" right="0.7" top="0.75" bottom="0.75" header="0.3" footer="0.3"/>
  <pageSetup orientation="portrait" horizontalDpi="4294967295" verticalDpi="4294967295" scale="100" fitToWidth="1" fitToHeigh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B1E3A"/>
  </sheetPr>
  <dimension ref="B1:B16"/>
  <sheetViews>
    <sheetView workbookViewId="0" showGridLines="0">
      <pane topLeftCell="A1" activePane="bottomLeft" state="frozen"/>
      <selection pane="bottomLeft"/>
    </sheetView>
  </sheetViews>
  <sheetFormatPr defaultRowHeight="15" outlineLevelRow="0" outlineLevelCol="0" x14ac:dyDescent="55"/>
  <cols>
    <col min="1" max="1" width="4" customWidth="1"/>
    <col min="2" max="2" width="110" customWidth="1"/>
  </cols>
  <sheetData>
    <row r="1" ht="26" customHeight="1" spans="2:2" x14ac:dyDescent="0.25">
      <c r="B1" s="22" t="s">
        <v>85</v>
      </c>
    </row>
    <row r="3" spans="2:2" x14ac:dyDescent="0.25">
      <c r="B3" s="35" t="s">
        <v>86</v>
      </c>
    </row>
    <row r="4" ht="70" customHeight="1" spans="2:2" x14ac:dyDescent="0.25">
      <c r="B4" s="34" t="s">
        <v>87</v>
      </c>
    </row>
    <row r="6" spans="2:2" x14ac:dyDescent="0.25">
      <c r="B6" s="35" t="s">
        <v>88</v>
      </c>
    </row>
    <row r="7" ht="120" customHeight="1" spans="2:2" x14ac:dyDescent="0.25">
      <c r="B7" s="34" t="s">
        <v>89</v>
      </c>
    </row>
    <row r="9" ht="28" customHeight="1" spans="2:2" x14ac:dyDescent="0.25">
      <c r="B9" s="36" t="s">
        <v>90</v>
      </c>
    </row>
    <row r="10" ht="50" customHeight="1" spans="2:2" x14ac:dyDescent="0.25">
      <c r="B10" s="34" t="s">
        <v>91</v>
      </c>
    </row>
    <row r="12" ht="24" customHeight="1" spans="2:2" x14ac:dyDescent="0.25">
      <c r="B12" s="37" t="s">
        <v>92</v>
      </c>
    </row>
    <row r="14" ht="60" customHeight="1" spans="2:2" x14ac:dyDescent="0.25">
      <c r="B14" s="38" t="s">
        <v>93</v>
      </c>
    </row>
    <row r="16" spans="2:2" x14ac:dyDescent="0.25">
      <c r="B16" s="39" t="s">
        <v>94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 Tus datos</vt:lpstr>
      <vt:lpstr>2. Previsión 12 meses</vt:lpstr>
      <vt:lpstr>3. Cómo leer</vt:lpstr>
      <vt:lpstr>4. Acerca de Fyzon</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Fyzon · Revenue Unified System</dc:creator>
  <dc:title/>
  <dc:subject/>
  <dc:description/>
  <cp:keywords/>
  <cp:category/>
  <cp:lastModifiedBy>Unknown</cp:lastModifiedBy>
  <dcterms:created xsi:type="dcterms:W3CDTF">2026-05-27T13:09:46Z</dcterms:created>
  <dcterms:modified xsi:type="dcterms:W3CDTF">2026-05-27T13:09:46Z</dcterms:modified>
</cp:coreProperties>
</file>